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645" windowWidth="14805" windowHeight="7470"/>
  </bookViews>
  <sheets>
    <sheet name="2020 год " sheetId="2" r:id="rId1"/>
  </sheets>
  <calcPr calcId="144525"/>
</workbook>
</file>

<file path=xl/calcChain.xml><?xml version="1.0" encoding="utf-8"?>
<calcChain xmlns="http://schemas.openxmlformats.org/spreadsheetml/2006/main">
  <c r="D43" i="2" l="1"/>
  <c r="D39" i="2"/>
  <c r="D38" i="2"/>
  <c r="D37" i="2"/>
  <c r="D35" i="2"/>
  <c r="D34" i="2"/>
  <c r="D31" i="2"/>
  <c r="D26" i="2"/>
  <c r="D18" i="2"/>
  <c r="D21" i="2" s="1"/>
  <c r="D47" i="2"/>
  <c r="E5" i="2"/>
  <c r="D32" i="2" s="1"/>
  <c r="E32" i="2" s="1"/>
  <c r="E11" i="2"/>
  <c r="E44" i="2"/>
  <c r="E31" i="2"/>
  <c r="E42" i="2"/>
  <c r="E39" i="2"/>
  <c r="E26" i="2"/>
  <c r="E43" i="2"/>
  <c r="E37" i="2"/>
  <c r="D33" i="2" l="1"/>
  <c r="E33" i="2" s="1"/>
  <c r="E36" i="2"/>
  <c r="E34" i="2"/>
  <c r="E25" i="2"/>
  <c r="E35" i="2"/>
  <c r="E38" i="2"/>
  <c r="E30" i="2"/>
  <c r="E29" i="2"/>
  <c r="E41" i="2"/>
  <c r="E18" i="2"/>
  <c r="D19" i="2"/>
  <c r="D24" i="2" s="1"/>
  <c r="E21" i="2" l="1"/>
  <c r="E24" i="2" s="1"/>
  <c r="E19" i="2"/>
  <c r="D28" i="2"/>
  <c r="E28" i="2" l="1"/>
  <c r="D45" i="2"/>
  <c r="D46" i="2" l="1"/>
  <c r="D48" i="2" s="1"/>
  <c r="E45" i="2"/>
</calcChain>
</file>

<file path=xl/comments1.xml><?xml version="1.0" encoding="utf-8"?>
<comments xmlns="http://schemas.openxmlformats.org/spreadsheetml/2006/main">
  <authors>
    <author>Автор</author>
  </authors>
  <commentList>
    <comment ref="D3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погрузка кго</t>
        </r>
      </text>
    </comment>
  </commentList>
</comments>
</file>

<file path=xl/sharedStrings.xml><?xml version="1.0" encoding="utf-8"?>
<sst xmlns="http://schemas.openxmlformats.org/spreadsheetml/2006/main" count="61" uniqueCount="60">
  <si>
    <t>Коммунальные ресурсы на ОДН (электроэнергия)</t>
  </si>
  <si>
    <t>Финансовый результат:</t>
  </si>
  <si>
    <t>Финансовый результат с учетом задолженности:</t>
  </si>
  <si>
    <r>
      <t xml:space="preserve">Формирование, печать  единого платежного документа   - </t>
    </r>
    <r>
      <rPr>
        <sz val="11"/>
        <color indexed="8"/>
        <rFont val="Times New Roman"/>
        <family val="1"/>
        <charset val="204"/>
      </rPr>
      <t>услуга сторонней организации</t>
    </r>
  </si>
  <si>
    <t>2. Показатели деятельности</t>
  </si>
  <si>
    <t xml:space="preserve">Стоимость работ (услуг), тыс.руб. в год </t>
  </si>
  <si>
    <t>Содержание в теплый  период:    Подметание территорий в дни без осадков. Подметание территорий в дни с осадками до 2 см.  Частичная уборка территорий в дни с осадками свыше 2 см. Уборка мусора с газонов. Очистка урн от мусора. Промывка урн. Стрижка газонов. Содержание элементов  благоустройства (очистка, мелкий ремонт, покраска ограждений, скамеек, детского игрового оборудования). Погрузка крупногабаритных отходов.</t>
  </si>
  <si>
    <t>Содержание в холодный   период:    Подметание, сдвигание свежевыпавшего снега толщиной слоя до 2 см.  Подсыпка территории песком или смесью песка с хлоридами  (перед входом в подъезд, тротуары, пешеходные дорожки). Очистка территорий от снега наносного происхождения (или подметание территорий, свободных от снежного покрова).Очистка территорий от наледи и льда (перед входом в подъезд, тротуары, пешеходные дорожки).  Очистка урн от мусора. Промывка урн. Погрузка крупногабаритных отходов.</t>
  </si>
  <si>
    <t>Обеспечение надлежащего функционирования и содержания внутридомового инженерного оборудования дома. Работы по устранению аварийного состояния строительных конструкций и инженерного оборудования мест общего пользования, планово-предупредительные ремонты внутридомового инженерного оборудования и сетей, подготовка дома и его инженерной системы к сезонной эксплуатации. При проведении технических осмотров (весной и осенью - два раза в год) мест общего пользования: - устранение незначительных неисправностей, замена и восстановление работоспособности инженерного оборудования; устранение течи в трубопроводах, арматуре; разборка, осмотр регулирующих кранов, вентилей, задвижек; очистка от накипи запорной арматуры, уплотнение сгонов, устранение засоров, замена разбитых стекол, смена перегоревших электролампочек, ремонт электропроводки, устранение мелких неисправностей электротехнических устройств и др. в местах общего пользования;  проверка заземления оболочки электрокабеля, замеры сопротивления изоляции проводов. При подготовке дома к эксплуатации в осенне-зимний период:  замена разбитых стекол в местах общего пользования, ремонт входных дверей в подъездах и во вспомогательных помещениях; установка пружин или доводчиков на входных дверях в местах общего пользования;  ремонт и прочистка вентиляционных каналов; ремонт труб водостока;  Технические осмотры и техническое обслуживание помещений собственника с выполнением следующих видов работ: - устранение засоров стояков и системы внутридомовой канализации, происшедших не по вине собственника; - аварийные отключения вследствие протечек и подключения после ликвидации аварии.</t>
  </si>
  <si>
    <t>1.2.</t>
  </si>
  <si>
    <t>1.3.</t>
  </si>
  <si>
    <t>1.1.</t>
  </si>
  <si>
    <t>Содержание придомовой территории:</t>
  </si>
  <si>
    <t>Содержание подъездов:</t>
  </si>
  <si>
    <t>4.1.</t>
  </si>
  <si>
    <t>4.2.</t>
  </si>
  <si>
    <t>4.3.</t>
  </si>
  <si>
    <t>4.4.</t>
  </si>
  <si>
    <t>4.5.</t>
  </si>
  <si>
    <t>4.6.</t>
  </si>
  <si>
    <t>4.7.</t>
  </si>
  <si>
    <t>Прочие работы и услуги по текущему  ремонту и содержанию  МКД</t>
  </si>
  <si>
    <t>Расходы, связанные с закупкой материалов для содержания  и текущего ремонта, спецодежды, средств индивидуальной защиты</t>
  </si>
  <si>
    <t>Санитарное содержание мест общего пользования, в том числе:</t>
  </si>
  <si>
    <t>Амортизация основных средств</t>
  </si>
  <si>
    <t xml:space="preserve">Сумма доходов, начисленных  за оказание услуг по управлению, содержанию  МКД, в том числе: </t>
  </si>
  <si>
    <r>
      <t xml:space="preserve">Задолженность собственников помещений </t>
    </r>
    <r>
      <rPr>
        <sz val="11"/>
        <color indexed="8"/>
        <rFont val="Times New Roman"/>
        <family val="1"/>
        <charset val="204"/>
      </rPr>
      <t>по состоянию на 01.01.2021 г.</t>
    </r>
  </si>
  <si>
    <t>Всего затрат:</t>
  </si>
  <si>
    <t xml:space="preserve">ООО "Градъ Сервис" </t>
  </si>
  <si>
    <t>4.8.</t>
  </si>
  <si>
    <t>Содержание мусоропроводов</t>
  </si>
  <si>
    <t>Сбор, ведение и хранение информации (документов) об общем имуществе собственников помещений в многоквартирном доме. Сбор, ведение и хранение информации о собственниках помещений, нанимателях, арендаторах и других пользователях помещений и общим имуществом в многоквартирном доме в электронном виде и (или) на бумажных носителях. Заключение договоров с ресурсоснабжающими организациями. Осуществление контроля качества предоставления коммунальных услуг. Сбор информации о показаниях и сроках поверки  индивидуальных приборов учета. Организация выполнения утвержденного плана (перечня) работ и услуг по содержанию и ремонту общего имущества в многоквартирном доме, обеспечению безопасного и комфортного проживания в многоквартирном доме, в том числе: - определение способа выполнения (предоставления) отдельных работ (услуг), проведения мероприятий; - заключение договоров на выполнение работ и оказание услуг, необходимых для управления, содержания и ремонта общего имущества в МКД, а также ведение претензионной, исковой работы при выявлении нарушений обязательств по таким договорам; - получение, учет и использование доходов по договорам от использования общего имущества собственников помещений в соответствии с решениями общих собраний собственников помещений в МКД; - взаимодействие с органами местного самоуправления, государственными контрольными и надзорными органами по вопросам, связанным с управлением многоквартирным домом.  Начисление и сбор платы за содержание и ремонт помещений, взыскание задолженности по оплате, проведение текущей сверки расчетов. Оформление платежных документов и направление их собственникам и пользователям помещений. Осуществление функций, связанных с регистрационным учетом граждан. Выдача справок обратившимся гражданам о месте проживания, составе семьи, выписок из домовой книги и финансового лицевого счета и других справок, связанных с пользованием гражданами жилыми помещениями. Принятие, рассмотрение жалоб (заявлений, требований, претензий) о непредоставлении или некачественном предоставлении услуг, работ по управлению, содержанию и ремонту общего имущества МКД и направление заявителю извещения (в том числе по телефону) о результатах их рассмотрения. Прием и регистрация обращений потребителей (диспетчерское обслуживание) с установлением факта некачественного оказания или непредоставления коммунальных услуг, возникновения аварийной ситуации, порчи общего имущества МКД, др. Организация выполнения работ по ликвидации аварий в квартире, составление актов о порче личного имущества. Решение прочих  вопросов использования общего имущества.</t>
  </si>
  <si>
    <t>1. Характеристика жилого дома</t>
  </si>
  <si>
    <t>Общая площадь жилых и нежилых  помещений</t>
  </si>
  <si>
    <t>Общая площадь жилых помещений</t>
  </si>
  <si>
    <t>Общая площадь нежилых помещений</t>
  </si>
  <si>
    <t>Начислено собственникам  жилых, нежилых  помещений</t>
  </si>
  <si>
    <t>Оплачено  собственниками  жилых, нежилых  помещений</t>
  </si>
  <si>
    <t>Начислено собственникам  за элекроэнергию на  ОДН</t>
  </si>
  <si>
    <t>Оплачено  собственниками  за электроэнергию  ОДН</t>
  </si>
  <si>
    <t>Тариф на содержание жилого помещения (без техобслуживания лифтов, ОДН)</t>
  </si>
  <si>
    <t xml:space="preserve"> </t>
  </si>
  <si>
    <t>№ п/п</t>
  </si>
  <si>
    <t>Наименование работ (услуг)</t>
  </si>
  <si>
    <t>Стоимость работ (услуг) на 1 кв. м помещения в месяц, руб.</t>
  </si>
  <si>
    <t>Дератизация и дезинсекция</t>
  </si>
  <si>
    <t xml:space="preserve">Содержание и техническое обслуживание внутридомового инженерного оборудования  и конструктивных элементов  </t>
  </si>
  <si>
    <t>Прочие работы по техническому обслуживанию общего имущества</t>
  </si>
  <si>
    <t>Техническое обслуживание, ремонт, замена, аварийно-диспетчерское обеспечение внутридомового газового оборудования (ВДГО)</t>
  </si>
  <si>
    <t>Обеспечение устранения аварий в соответствии с установленными предельными сроками на внутридомовых инженерных системах общего имущества  –   услуга  сторонней организации</t>
  </si>
  <si>
    <t>Проведение оценки технического освидетельствования лифтов, обязательное страхование опасного объекта (лифтов)</t>
  </si>
  <si>
    <t>Утилизация ртутьсодержащих отходов, энергосберегающих ламп, прочее</t>
  </si>
  <si>
    <t xml:space="preserve">Проверка вентканалов и дымоходов </t>
  </si>
  <si>
    <t>Работы, выполняемые в целях надлежащего содержания внутренней отделки мест общего пользования (косметический ремонт). Текущий ремонт кровли. Утепление, герметизация межпанельных швов.</t>
  </si>
  <si>
    <t>Содержание транспортных средств,   услуги привлечённого транспорта сторонних организаций</t>
  </si>
  <si>
    <t>Расходы, связанные с уплатой налоговых обязательств</t>
  </si>
  <si>
    <t>Подметание лестничных площадок и маршей. Мытье  лестничных площадок и маршей с моющими средствами. Влажная протирка стен, дверей, плафонов. Мытьё окон. Влажная протирка подоконников, перил,  шкафов для электросчетчиков и слаботочных устройств, почтовых ящиков. Очистка металлических решеток и приямков. Уборка площадки перед входом в подъезд. Подметание и мытье пола кабины лифта. Мытье стен и дверей кабины лифта.</t>
  </si>
  <si>
    <t>Услуги по управлению многоквартирным домом:</t>
  </si>
  <si>
    <t>Техническое обслуживание источника теплоснабжения  (теплогенератоной)</t>
  </si>
  <si>
    <t xml:space="preserve">Отчет о фактических  расходах,  о выполнении договора упрвления многоквартирным домом   № 54, ул. Есенина                                               за 2020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</si>
</sst>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;[Red]\-0.00\ "/>
  </numFmts>
  <fonts count="13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indexed="8"/>
      <name val="Times New Roman"/>
      <family val="1"/>
      <charset val="204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ashed">
        <color indexed="8"/>
      </left>
      <right style="dashed">
        <color indexed="8"/>
      </right>
      <top/>
      <bottom style="dashed">
        <color indexed="8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6" fillId="0" borderId="0" xfId="0" applyFont="1"/>
    <xf numFmtId="0" fontId="6" fillId="0" borderId="0" xfId="0" applyFont="1" applyAlignment="1">
      <alignment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6" fillId="0" borderId="0" xfId="0" applyFont="1" applyFill="1"/>
    <xf numFmtId="2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16" fontId="6" fillId="0" borderId="1" xfId="0" applyNumberFormat="1" applyFont="1" applyFill="1" applyBorder="1" applyAlignment="1">
      <alignment horizontal="left" vertical="center" wrapText="1"/>
    </xf>
    <xf numFmtId="14" fontId="6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top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7" fillId="2" borderId="3" xfId="0" applyFont="1" applyFill="1" applyBorder="1" applyAlignment="1">
      <alignment vertical="center" wrapText="1"/>
    </xf>
    <xf numFmtId="164" fontId="7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84"/>
  <sheetViews>
    <sheetView tabSelected="1" topLeftCell="A40" workbookViewId="0">
      <selection activeCell="I6" sqref="I6"/>
    </sheetView>
  </sheetViews>
  <sheetFormatPr defaultRowHeight="15" x14ac:dyDescent="0.25"/>
  <cols>
    <col min="2" max="2" width="4.42578125" customWidth="1"/>
    <col min="3" max="3" width="70.85546875" customWidth="1"/>
    <col min="4" max="4" width="22.28515625" customWidth="1"/>
    <col min="5" max="5" width="18.28515625" customWidth="1"/>
  </cols>
  <sheetData>
    <row r="1" spans="1:8" x14ac:dyDescent="0.25">
      <c r="A1" s="1"/>
      <c r="B1" s="38" t="s">
        <v>28</v>
      </c>
      <c r="C1" s="38"/>
      <c r="D1" s="38"/>
      <c r="E1" s="38"/>
    </row>
    <row r="2" spans="1:8" ht="40.5" customHeight="1" x14ac:dyDescent="0.25">
      <c r="A2" s="1"/>
      <c r="B2" s="39" t="s">
        <v>59</v>
      </c>
      <c r="C2" s="39"/>
      <c r="D2" s="39"/>
      <c r="E2" s="39"/>
    </row>
    <row r="3" spans="1:8" x14ac:dyDescent="0.25">
      <c r="A3" s="1"/>
      <c r="B3" s="27"/>
      <c r="C3" s="5"/>
      <c r="D3" s="5"/>
      <c r="E3" s="5"/>
    </row>
    <row r="4" spans="1:8" x14ac:dyDescent="0.25">
      <c r="A4" s="1"/>
      <c r="B4" s="40" t="s">
        <v>32</v>
      </c>
      <c r="C4" s="40"/>
      <c r="D4" s="40"/>
      <c r="E4" s="40"/>
    </row>
    <row r="5" spans="1:8" ht="15.75" customHeight="1" x14ac:dyDescent="0.25">
      <c r="A5" s="1"/>
      <c r="B5" s="41" t="s">
        <v>33</v>
      </c>
      <c r="C5" s="41"/>
      <c r="D5" s="41"/>
      <c r="E5" s="19">
        <f>E6+E7</f>
        <v>21588.799999999999</v>
      </c>
    </row>
    <row r="6" spans="1:8" ht="15.75" customHeight="1" x14ac:dyDescent="0.25">
      <c r="A6" s="1"/>
      <c r="B6" s="29" t="s">
        <v>34</v>
      </c>
      <c r="C6" s="29"/>
      <c r="D6" s="29"/>
      <c r="E6" s="20">
        <v>21502.2</v>
      </c>
    </row>
    <row r="7" spans="1:8" ht="15.75" customHeight="1" x14ac:dyDescent="0.25">
      <c r="A7" s="1"/>
      <c r="B7" s="29" t="s">
        <v>35</v>
      </c>
      <c r="C7" s="29"/>
      <c r="D7" s="29"/>
      <c r="E7" s="20">
        <v>86.6</v>
      </c>
    </row>
    <row r="8" spans="1:8" ht="15.75" customHeight="1" x14ac:dyDescent="0.25">
      <c r="A8" s="1"/>
      <c r="B8" s="29" t="s">
        <v>40</v>
      </c>
      <c r="C8" s="29"/>
      <c r="D8" s="29"/>
      <c r="E8" s="20">
        <v>12.35</v>
      </c>
    </row>
    <row r="9" spans="1:8" ht="15.75" customHeight="1" x14ac:dyDescent="0.25">
      <c r="A9" s="1"/>
      <c r="B9" s="8"/>
      <c r="C9" s="8"/>
      <c r="D9" s="8"/>
      <c r="E9" s="4"/>
    </row>
    <row r="10" spans="1:8" ht="15.75" customHeight="1" x14ac:dyDescent="0.25">
      <c r="A10" s="1"/>
      <c r="B10" s="28" t="s">
        <v>4</v>
      </c>
      <c r="C10" s="28"/>
      <c r="D10" s="5"/>
      <c r="E10" s="5"/>
    </row>
    <row r="11" spans="1:8" ht="15.75" customHeight="1" x14ac:dyDescent="0.25">
      <c r="A11" s="1"/>
      <c r="B11" s="30" t="s">
        <v>25</v>
      </c>
      <c r="C11" s="30"/>
      <c r="D11" s="30"/>
      <c r="E11" s="21">
        <f>E12+E14</f>
        <v>3577.6339899999998</v>
      </c>
    </row>
    <row r="12" spans="1:8" ht="15.75" customHeight="1" x14ac:dyDescent="0.25">
      <c r="A12" s="1"/>
      <c r="B12" s="32" t="s">
        <v>36</v>
      </c>
      <c r="C12" s="32"/>
      <c r="D12" s="32"/>
      <c r="E12" s="21">
        <v>3136.8496799999998</v>
      </c>
    </row>
    <row r="13" spans="1:8" ht="15.75" customHeight="1" x14ac:dyDescent="0.25">
      <c r="A13" s="1"/>
      <c r="B13" s="33" t="s">
        <v>37</v>
      </c>
      <c r="C13" s="33"/>
      <c r="D13" s="33"/>
      <c r="E13" s="22">
        <v>3109.1892699999999</v>
      </c>
    </row>
    <row r="14" spans="1:8" ht="15.75" customHeight="1" x14ac:dyDescent="0.25">
      <c r="A14" s="1"/>
      <c r="B14" s="32" t="s">
        <v>38</v>
      </c>
      <c r="C14" s="32"/>
      <c r="D14" s="32"/>
      <c r="E14" s="21">
        <v>440.78431</v>
      </c>
    </row>
    <row r="15" spans="1:8" ht="15.75" customHeight="1" x14ac:dyDescent="0.25">
      <c r="A15" s="1"/>
      <c r="B15" s="34" t="s">
        <v>39</v>
      </c>
      <c r="C15" s="34"/>
      <c r="D15" s="34"/>
      <c r="E15" s="23">
        <v>435.15985999999998</v>
      </c>
    </row>
    <row r="16" spans="1:8" ht="15.75" customHeight="1" x14ac:dyDescent="0.25">
      <c r="A16" s="1"/>
      <c r="B16" s="9"/>
      <c r="C16" s="9"/>
      <c r="D16" s="5"/>
      <c r="E16" s="5"/>
      <c r="H16" t="s">
        <v>41</v>
      </c>
    </row>
    <row r="17" spans="1:6" ht="57.75" customHeight="1" x14ac:dyDescent="0.25">
      <c r="A17" s="1"/>
      <c r="B17" s="7" t="s">
        <v>42</v>
      </c>
      <c r="C17" s="7" t="s">
        <v>43</v>
      </c>
      <c r="D17" s="7" t="s">
        <v>5</v>
      </c>
      <c r="E17" s="7" t="s">
        <v>44</v>
      </c>
    </row>
    <row r="18" spans="1:6" ht="15.75" customHeight="1" x14ac:dyDescent="0.25">
      <c r="A18" s="1"/>
      <c r="B18" s="10">
        <v>1</v>
      </c>
      <c r="C18" s="10" t="s">
        <v>23</v>
      </c>
      <c r="D18" s="3">
        <f>438795.04*1.302/1000</f>
        <v>571.31114207999997</v>
      </c>
      <c r="E18" s="6">
        <f>D18/12/$E$5*1000</f>
        <v>2.2052759690209736</v>
      </c>
    </row>
    <row r="19" spans="1:6" ht="15.75" customHeight="1" x14ac:dyDescent="0.25">
      <c r="A19" s="1"/>
      <c r="B19" s="11" t="s">
        <v>11</v>
      </c>
      <c r="C19" s="11" t="s">
        <v>13</v>
      </c>
      <c r="D19" s="24">
        <f>D18*0.40506</f>
        <v>231.41529121092478</v>
      </c>
      <c r="E19" s="24">
        <f>E18*0.40506</f>
        <v>0.89326908401163552</v>
      </c>
    </row>
    <row r="20" spans="1:6" ht="63.75" customHeight="1" x14ac:dyDescent="0.25">
      <c r="A20" s="1"/>
      <c r="B20" s="11"/>
      <c r="C20" s="12" t="s">
        <v>56</v>
      </c>
      <c r="D20" s="25"/>
      <c r="E20" s="7"/>
      <c r="F20" t="s">
        <v>41</v>
      </c>
    </row>
    <row r="21" spans="1:6" x14ac:dyDescent="0.25">
      <c r="A21" s="1"/>
      <c r="B21" s="13" t="s">
        <v>9</v>
      </c>
      <c r="C21" s="11" t="s">
        <v>12</v>
      </c>
      <c r="D21" s="24">
        <f>D18*0.40492</f>
        <v>231.33530765103359</v>
      </c>
      <c r="E21" s="24">
        <f>E18*0.40492</f>
        <v>0.89296034537597258</v>
      </c>
    </row>
    <row r="22" spans="1:6" ht="67.5" x14ac:dyDescent="0.25">
      <c r="A22" s="1"/>
      <c r="B22" s="14"/>
      <c r="C22" s="15" t="s">
        <v>7</v>
      </c>
      <c r="D22" s="7"/>
      <c r="E22" s="7"/>
    </row>
    <row r="23" spans="1:6" ht="56.25" x14ac:dyDescent="0.25">
      <c r="A23" s="1"/>
      <c r="B23" s="14"/>
      <c r="C23" s="15" t="s">
        <v>6</v>
      </c>
      <c r="D23" s="7"/>
      <c r="E23" s="7"/>
    </row>
    <row r="24" spans="1:6" x14ac:dyDescent="0.25">
      <c r="A24" s="1"/>
      <c r="B24" s="11" t="s">
        <v>10</v>
      </c>
      <c r="C24" s="11" t="s">
        <v>30</v>
      </c>
      <c r="D24" s="24">
        <f>D18-D19-D21</f>
        <v>108.56054321804157</v>
      </c>
      <c r="E24" s="24">
        <f>E18-E19-E21</f>
        <v>0.41904653963336547</v>
      </c>
    </row>
    <row r="25" spans="1:6" x14ac:dyDescent="0.25">
      <c r="A25" s="1"/>
      <c r="B25" s="10">
        <v>2</v>
      </c>
      <c r="C25" s="10" t="s">
        <v>45</v>
      </c>
      <c r="D25" s="3">
        <v>11.624610000000001</v>
      </c>
      <c r="E25" s="6">
        <f>D25/12/$E$5*1000</f>
        <v>4.4871299006892462E-2</v>
      </c>
    </row>
    <row r="26" spans="1:6" ht="34.5" customHeight="1" x14ac:dyDescent="0.25">
      <c r="A26" s="1"/>
      <c r="B26" s="10">
        <v>3</v>
      </c>
      <c r="C26" s="10" t="s">
        <v>46</v>
      </c>
      <c r="D26" s="3">
        <f>(71377.1+214144.68)*1.302/1000</f>
        <v>371.74935756000002</v>
      </c>
      <c r="E26" s="6">
        <f>D26/12/$E$5*1000</f>
        <v>1.4349622549655376</v>
      </c>
    </row>
    <row r="27" spans="1:6" ht="141.75" customHeight="1" x14ac:dyDescent="0.25">
      <c r="A27" s="1"/>
      <c r="B27" s="10"/>
      <c r="C27" s="35" t="s">
        <v>8</v>
      </c>
      <c r="D27" s="36"/>
      <c r="E27" s="37"/>
    </row>
    <row r="28" spans="1:6" ht="19.5" customHeight="1" x14ac:dyDescent="0.25">
      <c r="A28" s="1"/>
      <c r="B28" s="10">
        <v>4</v>
      </c>
      <c r="C28" s="10" t="s">
        <v>47</v>
      </c>
      <c r="D28" s="6">
        <f>D29+D30+D31+D32+D33+D34+D35+D36</f>
        <v>323.16441400000002</v>
      </c>
      <c r="E28" s="6">
        <f>D28/12/$E$5*1000</f>
        <v>1.2474231005583143</v>
      </c>
    </row>
    <row r="29" spans="1:6" ht="33.75" customHeight="1" x14ac:dyDescent="0.25">
      <c r="A29" s="1"/>
      <c r="B29" s="16" t="s">
        <v>14</v>
      </c>
      <c r="C29" s="16" t="s">
        <v>48</v>
      </c>
      <c r="D29" s="26">
        <v>29.682410000000001</v>
      </c>
      <c r="E29" s="26">
        <f t="shared" ref="E29:E45" si="0">D29/12/$E$5*1000</f>
        <v>0.11457487987598508</v>
      </c>
    </row>
    <row r="30" spans="1:6" ht="38.25" x14ac:dyDescent="0.25">
      <c r="A30" s="1"/>
      <c r="B30" s="16" t="s">
        <v>15</v>
      </c>
      <c r="C30" s="16" t="s">
        <v>49</v>
      </c>
      <c r="D30" s="26">
        <v>92.265910000000005</v>
      </c>
      <c r="E30" s="26">
        <f t="shared" si="0"/>
        <v>0.356148828713654</v>
      </c>
    </row>
    <row r="31" spans="1:6" ht="25.5" x14ac:dyDescent="0.25">
      <c r="A31" s="1"/>
      <c r="B31" s="16" t="s">
        <v>16</v>
      </c>
      <c r="C31" s="16" t="s">
        <v>50</v>
      </c>
      <c r="D31" s="26">
        <f>1.52395+28.782</f>
        <v>30.305949999999999</v>
      </c>
      <c r="E31" s="26">
        <f t="shared" si="0"/>
        <v>0.11698176060426393</v>
      </c>
    </row>
    <row r="32" spans="1:6" x14ac:dyDescent="0.25">
      <c r="A32" s="1"/>
      <c r="B32" s="16" t="s">
        <v>17</v>
      </c>
      <c r="C32" s="16" t="s">
        <v>51</v>
      </c>
      <c r="D32" s="26">
        <f>0.01*E5*12/1000</f>
        <v>2.5906560000000001</v>
      </c>
      <c r="E32" s="26">
        <f t="shared" si="0"/>
        <v>0.01</v>
      </c>
    </row>
    <row r="33" spans="1:5" ht="15.75" customHeight="1" x14ac:dyDescent="0.25">
      <c r="A33" s="1"/>
      <c r="B33" s="16" t="s">
        <v>18</v>
      </c>
      <c r="C33" s="16" t="s">
        <v>52</v>
      </c>
      <c r="D33" s="26">
        <f>0.08*E5*12/1000</f>
        <v>20.725248000000001</v>
      </c>
      <c r="E33" s="26">
        <f t="shared" si="0"/>
        <v>0.08</v>
      </c>
    </row>
    <row r="34" spans="1:5" ht="38.25" x14ac:dyDescent="0.25">
      <c r="A34" s="1"/>
      <c r="B34" s="16" t="s">
        <v>19</v>
      </c>
      <c r="C34" s="16" t="s">
        <v>53</v>
      </c>
      <c r="D34" s="26">
        <f>3.78586</f>
        <v>3.78586</v>
      </c>
      <c r="E34" s="26">
        <f t="shared" si="0"/>
        <v>1.461351873811112E-2</v>
      </c>
    </row>
    <row r="35" spans="1:5" x14ac:dyDescent="0.25">
      <c r="A35" s="1"/>
      <c r="B35" s="16" t="s">
        <v>20</v>
      </c>
      <c r="C35" s="16" t="s">
        <v>21</v>
      </c>
      <c r="D35" s="26">
        <f>0.974+2.3341+1.55415+1.72755+3.33139+0.02359</f>
        <v>9.9447799999999997</v>
      </c>
      <c r="E35" s="26">
        <f t="shared" si="0"/>
        <v>3.8387111218162503E-2</v>
      </c>
    </row>
    <row r="36" spans="1:5" x14ac:dyDescent="0.25">
      <c r="A36" s="1"/>
      <c r="B36" s="16" t="s">
        <v>29</v>
      </c>
      <c r="C36" s="16" t="s">
        <v>58</v>
      </c>
      <c r="D36" s="26">
        <v>133.86359999999999</v>
      </c>
      <c r="E36" s="26">
        <f t="shared" si="0"/>
        <v>0.51671700140813748</v>
      </c>
    </row>
    <row r="37" spans="1:5" ht="30.75" customHeight="1" x14ac:dyDescent="0.25">
      <c r="A37" s="1"/>
      <c r="B37" s="10">
        <v>5</v>
      </c>
      <c r="C37" s="10" t="s">
        <v>22</v>
      </c>
      <c r="D37" s="6">
        <f>11.14094+455.8899+40.07451+1.78783</f>
        <v>508.89317999999997</v>
      </c>
      <c r="E37" s="6">
        <f t="shared" si="0"/>
        <v>1.9643410008893498</v>
      </c>
    </row>
    <row r="38" spans="1:5" ht="30.75" customHeight="1" x14ac:dyDescent="0.25">
      <c r="A38" s="1"/>
      <c r="B38" s="10">
        <v>6</v>
      </c>
      <c r="C38" s="10" t="s">
        <v>54</v>
      </c>
      <c r="D38" s="6">
        <f>1.57275+111.18231+6.99913</f>
        <v>119.75418999999999</v>
      </c>
      <c r="E38" s="6">
        <f t="shared" si="0"/>
        <v>0.46225430933323447</v>
      </c>
    </row>
    <row r="39" spans="1:5" ht="21" customHeight="1" x14ac:dyDescent="0.25">
      <c r="A39" s="1"/>
      <c r="B39" s="10">
        <v>7</v>
      </c>
      <c r="C39" s="10" t="s">
        <v>57</v>
      </c>
      <c r="D39" s="6">
        <f>750.78194+162.31366</f>
        <v>913.09559999999999</v>
      </c>
      <c r="E39" s="6">
        <f t="shared" si="0"/>
        <v>3.524572926702735</v>
      </c>
    </row>
    <row r="40" spans="1:5" ht="220.5" customHeight="1" x14ac:dyDescent="0.25">
      <c r="A40" s="1"/>
      <c r="B40" s="10"/>
      <c r="C40" s="31" t="s">
        <v>31</v>
      </c>
      <c r="D40" s="31"/>
      <c r="E40" s="31"/>
    </row>
    <row r="41" spans="1:5" ht="15" customHeight="1" x14ac:dyDescent="0.25">
      <c r="A41" s="1"/>
      <c r="B41" s="10">
        <v>8</v>
      </c>
      <c r="C41" s="10" t="s">
        <v>24</v>
      </c>
      <c r="D41" s="3">
        <v>14.10187</v>
      </c>
      <c r="E41" s="6">
        <f t="shared" si="0"/>
        <v>5.4433587477457454E-2</v>
      </c>
    </row>
    <row r="42" spans="1:5" ht="30" x14ac:dyDescent="0.25">
      <c r="A42" s="1"/>
      <c r="B42" s="10">
        <v>9</v>
      </c>
      <c r="C42" s="10" t="s">
        <v>3</v>
      </c>
      <c r="D42" s="3">
        <v>45.76932</v>
      </c>
      <c r="E42" s="6">
        <f t="shared" si="0"/>
        <v>0.176670773734529</v>
      </c>
    </row>
    <row r="43" spans="1:5" x14ac:dyDescent="0.25">
      <c r="A43" s="1"/>
      <c r="B43" s="10">
        <v>10</v>
      </c>
      <c r="C43" s="10" t="s">
        <v>55</v>
      </c>
      <c r="D43" s="42">
        <f>(E13+E15)*0.01+2.22644</f>
        <v>37.669931300000002</v>
      </c>
      <c r="E43" s="42">
        <f t="shared" si="0"/>
        <v>0.14540692125855384</v>
      </c>
    </row>
    <row r="44" spans="1:5" x14ac:dyDescent="0.25">
      <c r="A44" s="1"/>
      <c r="B44" s="10">
        <v>11</v>
      </c>
      <c r="C44" s="17" t="s">
        <v>0</v>
      </c>
      <c r="D44" s="42">
        <v>487.86300999999997</v>
      </c>
      <c r="E44" s="42">
        <f t="shared" si="0"/>
        <v>1.8831639939845353</v>
      </c>
    </row>
    <row r="45" spans="1:5" ht="15" customHeight="1" x14ac:dyDescent="0.25">
      <c r="A45" s="1"/>
      <c r="B45" s="46">
        <v>12</v>
      </c>
      <c r="C45" s="47" t="s">
        <v>27</v>
      </c>
      <c r="D45" s="48">
        <f>D18+D25+D26+D28+D37+D38+D39+D41+D42+D43+D44</f>
        <v>3404.9966249399999</v>
      </c>
      <c r="E45" s="48">
        <f t="shared" si="0"/>
        <v>13.143376136932114</v>
      </c>
    </row>
    <row r="46" spans="1:5" ht="15" customHeight="1" x14ac:dyDescent="0.25">
      <c r="A46" s="1"/>
      <c r="B46" s="10">
        <v>13</v>
      </c>
      <c r="C46" s="18" t="s">
        <v>1</v>
      </c>
      <c r="D46" s="42">
        <f>E11-D45</f>
        <v>172.63736505999987</v>
      </c>
      <c r="E46" s="43"/>
    </row>
    <row r="47" spans="1:5" ht="21" customHeight="1" x14ac:dyDescent="0.25">
      <c r="A47" s="1"/>
      <c r="B47" s="10">
        <v>14</v>
      </c>
      <c r="C47" s="18" t="s">
        <v>26</v>
      </c>
      <c r="D47" s="42">
        <f>(335598.52+86152.46)/1000</f>
        <v>421.75098000000003</v>
      </c>
      <c r="E47" s="43"/>
    </row>
    <row r="48" spans="1:5" ht="15" hidden="1" customHeight="1" x14ac:dyDescent="0.25">
      <c r="A48" s="1"/>
      <c r="B48" s="10">
        <v>15</v>
      </c>
      <c r="C48" s="18" t="s">
        <v>2</v>
      </c>
      <c r="D48" s="44">
        <f>D46-D47</f>
        <v>-249.11361494000016</v>
      </c>
      <c r="E48" s="45"/>
    </row>
    <row r="49" spans="1:5" x14ac:dyDescent="0.25">
      <c r="A49" s="1"/>
      <c r="B49" s="2"/>
      <c r="C49" s="1"/>
      <c r="D49" s="1"/>
      <c r="E49" s="1"/>
    </row>
    <row r="50" spans="1:5" x14ac:dyDescent="0.25">
      <c r="A50" s="1"/>
      <c r="B50" s="1"/>
      <c r="C50" s="1"/>
      <c r="D50" s="1"/>
      <c r="E50" s="1"/>
    </row>
    <row r="51" spans="1:5" x14ac:dyDescent="0.25">
      <c r="A51" s="1"/>
      <c r="B51" s="1"/>
      <c r="C51" s="1"/>
      <c r="D51" s="1"/>
      <c r="E51" s="1"/>
    </row>
    <row r="52" spans="1:5" x14ac:dyDescent="0.25">
      <c r="A52" s="1"/>
      <c r="B52" s="1"/>
      <c r="C52" s="1"/>
      <c r="D52" s="1"/>
      <c r="E52" s="1"/>
    </row>
    <row r="53" spans="1:5" x14ac:dyDescent="0.25">
      <c r="A53" s="1"/>
      <c r="B53" s="1"/>
      <c r="C53" s="1"/>
      <c r="D53" s="1"/>
      <c r="E53" s="1"/>
    </row>
    <row r="54" spans="1:5" x14ac:dyDescent="0.25">
      <c r="A54" s="1"/>
      <c r="B54" s="1"/>
      <c r="C54" s="1"/>
      <c r="D54" s="1"/>
      <c r="E54" s="1"/>
    </row>
    <row r="55" spans="1:5" x14ac:dyDescent="0.25">
      <c r="A55" s="1"/>
      <c r="B55" s="1"/>
      <c r="C55" s="1"/>
      <c r="D55" s="1"/>
      <c r="E55" s="1"/>
    </row>
    <row r="56" spans="1:5" x14ac:dyDescent="0.25">
      <c r="A56" s="1"/>
      <c r="B56" s="1"/>
      <c r="C56" s="1"/>
      <c r="D56" s="1"/>
      <c r="E56" s="1"/>
    </row>
    <row r="57" spans="1:5" x14ac:dyDescent="0.25">
      <c r="A57" s="1"/>
      <c r="B57" s="1"/>
      <c r="C57" s="1"/>
      <c r="D57" s="1"/>
      <c r="E57" s="1"/>
    </row>
    <row r="58" spans="1:5" x14ac:dyDescent="0.25">
      <c r="A58" s="1"/>
      <c r="B58" s="1"/>
      <c r="C58" s="1"/>
      <c r="D58" s="1"/>
      <c r="E58" s="1"/>
    </row>
    <row r="59" spans="1:5" x14ac:dyDescent="0.25">
      <c r="A59" s="1"/>
      <c r="B59" s="1"/>
      <c r="C59" s="1"/>
      <c r="D59" s="1"/>
      <c r="E59" s="1"/>
    </row>
    <row r="60" spans="1:5" x14ac:dyDescent="0.25">
      <c r="A60" s="1"/>
      <c r="B60" s="1"/>
      <c r="C60" s="1"/>
      <c r="D60" s="1"/>
      <c r="E60" s="1"/>
    </row>
    <row r="61" spans="1:5" x14ac:dyDescent="0.25">
      <c r="A61" s="1"/>
      <c r="B61" s="1"/>
      <c r="C61" s="1"/>
      <c r="D61" s="1"/>
      <c r="E61" s="1"/>
    </row>
    <row r="62" spans="1:5" x14ac:dyDescent="0.25">
      <c r="A62" s="1"/>
      <c r="B62" s="1"/>
      <c r="C62" s="1"/>
      <c r="D62" s="1"/>
      <c r="E62" s="1"/>
    </row>
    <row r="63" spans="1:5" x14ac:dyDescent="0.25">
      <c r="A63" s="1"/>
      <c r="B63" s="1"/>
      <c r="C63" s="1"/>
      <c r="D63" s="1"/>
      <c r="E63" s="1"/>
    </row>
    <row r="64" spans="1:5" x14ac:dyDescent="0.25">
      <c r="A64" s="1"/>
      <c r="B64" s="1"/>
      <c r="C64" s="1"/>
      <c r="D64" s="1"/>
      <c r="E64" s="1"/>
    </row>
    <row r="65" spans="1:5" x14ac:dyDescent="0.25">
      <c r="A65" s="1"/>
      <c r="B65" s="1"/>
      <c r="C65" s="1"/>
      <c r="D65" s="1"/>
      <c r="E65" s="1"/>
    </row>
    <row r="66" spans="1:5" x14ac:dyDescent="0.25">
      <c r="A66" s="1"/>
      <c r="B66" s="1"/>
      <c r="C66" s="1"/>
      <c r="D66" s="1"/>
      <c r="E66" s="1"/>
    </row>
    <row r="67" spans="1:5" x14ac:dyDescent="0.25">
      <c r="A67" s="1"/>
      <c r="B67" s="1"/>
      <c r="C67" s="1"/>
      <c r="D67" s="1"/>
      <c r="E67" s="1"/>
    </row>
    <row r="68" spans="1:5" x14ac:dyDescent="0.25">
      <c r="A68" s="1"/>
      <c r="B68" s="1"/>
      <c r="C68" s="1"/>
      <c r="D68" s="1"/>
      <c r="E68" s="1"/>
    </row>
    <row r="69" spans="1:5" x14ac:dyDescent="0.25">
      <c r="A69" s="1"/>
      <c r="B69" s="1"/>
      <c r="C69" s="1"/>
      <c r="D69" s="1"/>
      <c r="E69" s="1"/>
    </row>
    <row r="70" spans="1:5" x14ac:dyDescent="0.25">
      <c r="A70" s="1"/>
      <c r="B70" s="1"/>
      <c r="C70" s="1"/>
      <c r="D70" s="1"/>
      <c r="E70" s="1"/>
    </row>
    <row r="71" spans="1:5" x14ac:dyDescent="0.25">
      <c r="A71" s="1"/>
      <c r="B71" s="1"/>
      <c r="C71" s="1"/>
      <c r="D71" s="1"/>
      <c r="E71" s="1"/>
    </row>
    <row r="72" spans="1:5" x14ac:dyDescent="0.25">
      <c r="A72" s="1"/>
      <c r="B72" s="1"/>
      <c r="C72" s="1"/>
      <c r="D72" s="1"/>
      <c r="E72" s="1"/>
    </row>
    <row r="73" spans="1:5" x14ac:dyDescent="0.25">
      <c r="A73" s="1"/>
      <c r="B73" s="1"/>
      <c r="C73" s="1"/>
      <c r="D73" s="1"/>
      <c r="E73" s="1"/>
    </row>
    <row r="74" spans="1:5" x14ac:dyDescent="0.25">
      <c r="A74" s="1"/>
      <c r="B74" s="1"/>
      <c r="C74" s="1"/>
      <c r="D74" s="1"/>
      <c r="E74" s="1"/>
    </row>
    <row r="75" spans="1:5" x14ac:dyDescent="0.25">
      <c r="A75" s="1"/>
      <c r="B75" s="1"/>
      <c r="C75" s="1"/>
      <c r="D75" s="1"/>
      <c r="E75" s="1"/>
    </row>
    <row r="76" spans="1:5" x14ac:dyDescent="0.25">
      <c r="A76" s="1"/>
      <c r="B76" s="1"/>
      <c r="C76" s="1"/>
      <c r="D76" s="1"/>
      <c r="E76" s="1"/>
    </row>
    <row r="77" spans="1:5" x14ac:dyDescent="0.25">
      <c r="A77" s="1"/>
      <c r="B77" s="1"/>
      <c r="C77" s="1"/>
      <c r="D77" s="1"/>
      <c r="E77" s="1"/>
    </row>
    <row r="78" spans="1:5" x14ac:dyDescent="0.25">
      <c r="A78" s="1"/>
      <c r="B78" s="1"/>
      <c r="C78" s="1"/>
      <c r="D78" s="1"/>
      <c r="E78" s="1"/>
    </row>
    <row r="79" spans="1:5" x14ac:dyDescent="0.25">
      <c r="A79" s="1"/>
      <c r="B79" s="1"/>
      <c r="C79" s="1"/>
      <c r="D79" s="1"/>
      <c r="E79" s="1"/>
    </row>
    <row r="80" spans="1:5" x14ac:dyDescent="0.25">
      <c r="A80" s="1"/>
      <c r="B80" s="1"/>
      <c r="C80" s="1"/>
      <c r="D80" s="1"/>
      <c r="E80" s="1"/>
    </row>
    <row r="81" spans="1:5" x14ac:dyDescent="0.25">
      <c r="A81" s="1"/>
      <c r="B81" s="1"/>
      <c r="C81" s="1"/>
      <c r="D81" s="1"/>
      <c r="E81" s="1"/>
    </row>
    <row r="82" spans="1:5" x14ac:dyDescent="0.25">
      <c r="A82" s="1"/>
      <c r="B82" s="1"/>
      <c r="C82" s="1"/>
      <c r="D82" s="1"/>
      <c r="E82" s="1"/>
    </row>
    <row r="83" spans="1:5" x14ac:dyDescent="0.25">
      <c r="A83" s="1"/>
      <c r="B83" s="1"/>
      <c r="C83" s="1"/>
      <c r="D83" s="1"/>
      <c r="E83" s="1"/>
    </row>
    <row r="84" spans="1:5" x14ac:dyDescent="0.25">
      <c r="A84" s="1"/>
      <c r="B84" s="1"/>
      <c r="C84" s="1"/>
      <c r="D84" s="1"/>
      <c r="E84" s="1"/>
    </row>
  </sheetData>
  <mergeCells count="15">
    <mergeCell ref="B7:D7"/>
    <mergeCell ref="B6:D6"/>
    <mergeCell ref="B1:E1"/>
    <mergeCell ref="B2:E2"/>
    <mergeCell ref="B4:E4"/>
    <mergeCell ref="B5:D5"/>
    <mergeCell ref="B10:C10"/>
    <mergeCell ref="B8:D8"/>
    <mergeCell ref="B11:D11"/>
    <mergeCell ref="C40:E40"/>
    <mergeCell ref="B12:D12"/>
    <mergeCell ref="B13:D13"/>
    <mergeCell ref="B14:D14"/>
    <mergeCell ref="B15:D15"/>
    <mergeCell ref="C27:E27"/>
  </mergeCells>
  <phoneticPr fontId="12" type="noConversion"/>
  <pageMargins left="0.7" right="0.7" top="0.75" bottom="0.75" header="0.3" footer="0.3"/>
  <pageSetup paperSize="9" scale="65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 год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2021-03-23T10:51:34Z</dcterms:modified>
</cp:coreProperties>
</file>