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42" i="2" l="1"/>
  <c r="D38" i="2"/>
  <c r="D37" i="2"/>
  <c r="D36" i="2"/>
  <c r="D35" i="2"/>
  <c r="D34" i="2"/>
  <c r="D31" i="2"/>
  <c r="D26" i="2"/>
  <c r="D18" i="2"/>
  <c r="D46" i="2"/>
  <c r="E11" i="2"/>
  <c r="E5" i="2"/>
  <c r="E43" i="2" s="1"/>
  <c r="E40" i="2"/>
  <c r="E29" i="2"/>
  <c r="E30" i="2"/>
  <c r="E18" i="2"/>
  <c r="E21" i="2" s="1"/>
  <c r="E35" i="2"/>
  <c r="E26" i="2"/>
  <c r="E25" i="2"/>
  <c r="E42" i="2"/>
  <c r="E34" i="2"/>
  <c r="E36" i="2"/>
  <c r="D32" i="2"/>
  <c r="E32" i="2" s="1"/>
  <c r="E19" i="2" l="1"/>
  <c r="E24" i="2" s="1"/>
  <c r="D28" i="2"/>
  <c r="E28" i="2" s="1"/>
  <c r="E38" i="2"/>
  <c r="E37" i="2"/>
  <c r="D33" i="2"/>
  <c r="E33" i="2" s="1"/>
  <c r="E41" i="2"/>
  <c r="E31" i="2"/>
  <c r="D19" i="2"/>
  <c r="D21" i="2"/>
  <c r="D24" i="2" l="1"/>
  <c r="D44" i="2"/>
  <c r="D45" i="2" l="1"/>
  <c r="D47" i="2" s="1"/>
  <c r="E44" i="2"/>
</calcChain>
</file>

<file path=xl/comments1.xml><?xml version="1.0" encoding="utf-8"?>
<comments xmlns="http://schemas.openxmlformats.org/spreadsheetml/2006/main">
  <authors>
    <author>Автор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</t>
        </r>
      </text>
    </comment>
  </commentList>
</comments>
</file>

<file path=xl/sharedStrings.xml><?xml version="1.0" encoding="utf-8"?>
<sst xmlns="http://schemas.openxmlformats.org/spreadsheetml/2006/main" count="59" uniqueCount="58">
  <si>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</si>
  <si>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</si>
  <si>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</si>
  <si>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r>
      <t xml:space="preserve">Формирование, печать  единого платежного документа   - </t>
    </r>
    <r>
      <rPr>
        <sz val="11"/>
        <color indexed="8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</si>
  <si>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</si>
  <si>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</si>
  <si>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</si>
  <si>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</si>
  <si>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</si>
  <si>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</si>
  <si>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</si>
  <si>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</si>
  <si>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</si>
  <si>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</si>
  <si>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</si>
  <si>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</si>
  <si>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</si>
  <si>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</si>
  <si>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</si>
  <si>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</si>
  <si>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</si>
  <si>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</si>
  <si>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</si>
  <si>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</si>
  <si>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</si>
  <si>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</si>
  <si>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indexed="8"/>
        <rFont val="Times New Roman"/>
        <family val="1"/>
        <charset val="204"/>
      </rPr>
      <t>по состоянию на 01.01.2021 г.</t>
    </r>
  </si>
  <si>
    <t>Всего затрат:</t>
  </si>
  <si>
    <t xml:space="preserve">ООО "Градъ Сервис" </t>
  </si>
  <si>
    <t xml:space="preserve">Отчет о фактических  расходах,  о выполнении договора упрвления многоквартирным домом   № 33, бул.Юности                                                за 2020 год </t>
  </si>
  <si>
    <t>Содержание мусоропроводов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</si>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</sst>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2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3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I18" sqref="I18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39" t="s">
        <v>28</v>
      </c>
      <c r="C1" s="39"/>
      <c r="D1" s="39"/>
      <c r="E1" s="39"/>
    </row>
    <row r="2" spans="1:8" ht="40.5" customHeight="1" x14ac:dyDescent="0.25">
      <c r="A2" s="1"/>
      <c r="B2" s="40" t="s">
        <v>29</v>
      </c>
      <c r="C2" s="40"/>
      <c r="D2" s="40"/>
      <c r="E2" s="40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41" t="s">
        <v>32</v>
      </c>
      <c r="C4" s="41"/>
      <c r="D4" s="41"/>
      <c r="E4" s="41"/>
    </row>
    <row r="5" spans="1:8" ht="15.75" customHeight="1" x14ac:dyDescent="0.25">
      <c r="A5" s="1"/>
      <c r="B5" s="42" t="s">
        <v>33</v>
      </c>
      <c r="C5" s="42"/>
      <c r="D5" s="42"/>
      <c r="E5" s="20">
        <f>E6+E7</f>
        <v>13578.199999999999</v>
      </c>
    </row>
    <row r="6" spans="1:8" ht="15.75" customHeight="1" x14ac:dyDescent="0.25">
      <c r="A6" s="1"/>
      <c r="B6" s="30" t="s">
        <v>34</v>
      </c>
      <c r="C6" s="30"/>
      <c r="D6" s="30"/>
      <c r="E6" s="21">
        <v>11604.4</v>
      </c>
    </row>
    <row r="7" spans="1:8" ht="15.75" customHeight="1" x14ac:dyDescent="0.25">
      <c r="A7" s="1"/>
      <c r="B7" s="30" t="s">
        <v>35</v>
      </c>
      <c r="C7" s="30"/>
      <c r="D7" s="30"/>
      <c r="E7" s="21">
        <v>1973.8</v>
      </c>
    </row>
    <row r="8" spans="1:8" ht="15.75" customHeight="1" x14ac:dyDescent="0.25">
      <c r="A8" s="1"/>
      <c r="B8" s="30" t="s">
        <v>40</v>
      </c>
      <c r="C8" s="30"/>
      <c r="D8" s="30"/>
      <c r="E8" s="21">
        <v>11.4</v>
      </c>
    </row>
    <row r="9" spans="1:8" ht="15.75" customHeight="1" x14ac:dyDescent="0.25">
      <c r="A9" s="1"/>
      <c r="B9" s="3"/>
      <c r="C9" s="3"/>
      <c r="D9" s="3"/>
      <c r="E9" s="22"/>
    </row>
    <row r="10" spans="1:8" ht="15.75" customHeight="1" x14ac:dyDescent="0.25">
      <c r="A10" s="1"/>
      <c r="B10" s="29" t="s">
        <v>4</v>
      </c>
      <c r="C10" s="29"/>
      <c r="D10" s="1"/>
      <c r="E10" s="23"/>
    </row>
    <row r="11" spans="1:8" ht="15.75" customHeight="1" x14ac:dyDescent="0.25">
      <c r="A11" s="1"/>
      <c r="B11" s="31" t="s">
        <v>25</v>
      </c>
      <c r="C11" s="31"/>
      <c r="D11" s="31"/>
      <c r="E11" s="15">
        <f>E12+E14</f>
        <v>2210.9169999999999</v>
      </c>
    </row>
    <row r="12" spans="1:8" ht="15.75" customHeight="1" x14ac:dyDescent="0.25">
      <c r="A12" s="1"/>
      <c r="B12" s="33" t="s">
        <v>36</v>
      </c>
      <c r="C12" s="33"/>
      <c r="D12" s="33"/>
      <c r="E12" s="15">
        <v>1923.5119999999999</v>
      </c>
    </row>
    <row r="13" spans="1:8" ht="15.75" customHeight="1" x14ac:dyDescent="0.25">
      <c r="A13" s="1"/>
      <c r="B13" s="34" t="s">
        <v>37</v>
      </c>
      <c r="C13" s="34"/>
      <c r="D13" s="34"/>
      <c r="E13" s="16">
        <v>1860.009</v>
      </c>
    </row>
    <row r="14" spans="1:8" ht="15.75" customHeight="1" x14ac:dyDescent="0.25">
      <c r="A14" s="1"/>
      <c r="B14" s="33" t="s">
        <v>38</v>
      </c>
      <c r="C14" s="33"/>
      <c r="D14" s="33"/>
      <c r="E14" s="15">
        <v>287.40499999999997</v>
      </c>
    </row>
    <row r="15" spans="1:8" ht="15.75" customHeight="1" x14ac:dyDescent="0.25">
      <c r="A15" s="1"/>
      <c r="B15" s="35" t="s">
        <v>39</v>
      </c>
      <c r="C15" s="35"/>
      <c r="D15" s="35"/>
      <c r="E15" s="17">
        <v>277.52600000000001</v>
      </c>
    </row>
    <row r="16" spans="1:8" ht="15.75" customHeight="1" x14ac:dyDescent="0.25">
      <c r="A16" s="1"/>
      <c r="B16" s="10"/>
      <c r="C16" s="10"/>
      <c r="D16" s="1"/>
      <c r="E16" s="1"/>
      <c r="H16" t="s">
        <v>41</v>
      </c>
    </row>
    <row r="17" spans="1:6" ht="60" customHeight="1" x14ac:dyDescent="0.25">
      <c r="A17" s="1"/>
      <c r="B17" s="4" t="s">
        <v>42</v>
      </c>
      <c r="C17" s="4" t="s">
        <v>43</v>
      </c>
      <c r="D17" s="4" t="s">
        <v>5</v>
      </c>
      <c r="E17" s="4" t="s">
        <v>44</v>
      </c>
    </row>
    <row r="18" spans="1:6" ht="15.75" customHeight="1" x14ac:dyDescent="0.25">
      <c r="A18" s="1"/>
      <c r="B18" s="5">
        <v>1</v>
      </c>
      <c r="C18" s="5" t="s">
        <v>23</v>
      </c>
      <c r="D18" s="19">
        <f>304639.18*1.302/1000</f>
        <v>396.64021236000002</v>
      </c>
      <c r="E18" s="24">
        <f>D18/12/$E$5*1000</f>
        <v>2.4342954905657601</v>
      </c>
    </row>
    <row r="19" spans="1:6" ht="15.75" customHeight="1" x14ac:dyDescent="0.25">
      <c r="A19" s="1"/>
      <c r="B19" s="6" t="s">
        <v>11</v>
      </c>
      <c r="C19" s="6" t="s">
        <v>13</v>
      </c>
      <c r="D19" s="25">
        <f>D18*0.376</f>
        <v>149.13671984736001</v>
      </c>
      <c r="E19" s="25">
        <f>E18*0.376</f>
        <v>0.91529510445272577</v>
      </c>
    </row>
    <row r="20" spans="1:6" ht="63.75" customHeight="1" x14ac:dyDescent="0.25">
      <c r="A20" s="1"/>
      <c r="B20" s="6"/>
      <c r="C20" s="8" t="s">
        <v>56</v>
      </c>
      <c r="D20" s="26"/>
      <c r="E20" s="27"/>
      <c r="F20" t="s">
        <v>41</v>
      </c>
    </row>
    <row r="21" spans="1:6" x14ac:dyDescent="0.25">
      <c r="A21" s="1"/>
      <c r="B21" s="13" t="s">
        <v>9</v>
      </c>
      <c r="C21" s="6" t="s">
        <v>12</v>
      </c>
      <c r="D21" s="25">
        <f>D18*0.497</f>
        <v>197.13018554292</v>
      </c>
      <c r="E21" s="25">
        <f>E18*0.497</f>
        <v>1.2098448588111828</v>
      </c>
    </row>
    <row r="22" spans="1:6" ht="67.5" x14ac:dyDescent="0.25">
      <c r="A22" s="1"/>
      <c r="B22" s="7"/>
      <c r="C22" s="9" t="s">
        <v>7</v>
      </c>
      <c r="D22" s="27"/>
      <c r="E22" s="27"/>
    </row>
    <row r="23" spans="1:6" ht="56.25" x14ac:dyDescent="0.25">
      <c r="A23" s="1"/>
      <c r="B23" s="7"/>
      <c r="C23" s="9" t="s">
        <v>6</v>
      </c>
      <c r="D23" s="27"/>
      <c r="E23" s="27"/>
    </row>
    <row r="24" spans="1:6" x14ac:dyDescent="0.25">
      <c r="A24" s="1"/>
      <c r="B24" s="6" t="s">
        <v>10</v>
      </c>
      <c r="C24" s="6" t="s">
        <v>30</v>
      </c>
      <c r="D24" s="25">
        <f>D18-D19-D21</f>
        <v>50.373306969720005</v>
      </c>
      <c r="E24" s="25">
        <f>E18-E19-E21</f>
        <v>0.30915552730185158</v>
      </c>
    </row>
    <row r="25" spans="1:6" x14ac:dyDescent="0.25">
      <c r="A25" s="1"/>
      <c r="B25" s="5">
        <v>2</v>
      </c>
      <c r="C25" s="5" t="s">
        <v>45</v>
      </c>
      <c r="D25" s="19">
        <v>2.0299999999999998</v>
      </c>
      <c r="E25" s="24">
        <f>D25/12/$E$5*1000</f>
        <v>1.2458696047095099E-2</v>
      </c>
    </row>
    <row r="26" spans="1:6" ht="34.5" customHeight="1" x14ac:dyDescent="0.25">
      <c r="A26" s="1"/>
      <c r="B26" s="5">
        <v>3</v>
      </c>
      <c r="C26" s="5" t="s">
        <v>46</v>
      </c>
      <c r="D26" s="19">
        <f>(44892.37+134685.52)*1.302/1000</f>
        <v>233.81041277999998</v>
      </c>
      <c r="E26" s="24">
        <f>D26/12/$E$5*1000</f>
        <v>1.4349620026954972</v>
      </c>
    </row>
    <row r="27" spans="1:6" ht="139.5" customHeight="1" x14ac:dyDescent="0.25">
      <c r="A27" s="1"/>
      <c r="B27" s="5"/>
      <c r="C27" s="36" t="s">
        <v>8</v>
      </c>
      <c r="D27" s="37"/>
      <c r="E27" s="38"/>
    </row>
    <row r="28" spans="1:6" ht="19.5" customHeight="1" x14ac:dyDescent="0.25">
      <c r="A28" s="1"/>
      <c r="B28" s="5">
        <v>4</v>
      </c>
      <c r="C28" s="5" t="s">
        <v>47</v>
      </c>
      <c r="D28" s="14">
        <f>SUM(D29:D35)</f>
        <v>1244.4552560000002</v>
      </c>
      <c r="E28" s="14">
        <f t="shared" ref="E28:E44" si="0">D28/12/$E$5*1000</f>
        <v>7.6375811717802575</v>
      </c>
    </row>
    <row r="29" spans="1:6" ht="33.75" customHeight="1" x14ac:dyDescent="0.25">
      <c r="A29" s="1"/>
      <c r="B29" s="18" t="s">
        <v>14</v>
      </c>
      <c r="C29" s="18" t="s">
        <v>48</v>
      </c>
      <c r="D29" s="28">
        <v>15.122</v>
      </c>
      <c r="E29" s="28">
        <f t="shared" si="0"/>
        <v>9.280807961781877E-2</v>
      </c>
    </row>
    <row r="30" spans="1:6" ht="38.25" x14ac:dyDescent="0.25">
      <c r="A30" s="1"/>
      <c r="B30" s="18" t="s">
        <v>15</v>
      </c>
      <c r="C30" s="18" t="s">
        <v>49</v>
      </c>
      <c r="D30" s="28">
        <v>58.018000000000001</v>
      </c>
      <c r="E30" s="28">
        <f t="shared" si="0"/>
        <v>0.35607321539919379</v>
      </c>
    </row>
    <row r="31" spans="1:6" ht="25.5" x14ac:dyDescent="0.25">
      <c r="A31" s="1"/>
      <c r="B31" s="18" t="s">
        <v>16</v>
      </c>
      <c r="C31" s="18" t="s">
        <v>50</v>
      </c>
      <c r="D31" s="28">
        <f>0.959+16.008</f>
        <v>16.966999999999999</v>
      </c>
      <c r="E31" s="28">
        <f t="shared" si="0"/>
        <v>0.10413137725668105</v>
      </c>
    </row>
    <row r="32" spans="1:6" x14ac:dyDescent="0.25">
      <c r="A32" s="1"/>
      <c r="B32" s="18" t="s">
        <v>17</v>
      </c>
      <c r="C32" s="18" t="s">
        <v>51</v>
      </c>
      <c r="D32" s="28">
        <f>0.01*E5*12/1000</f>
        <v>1.6293839999999997</v>
      </c>
      <c r="E32" s="28">
        <f t="shared" si="0"/>
        <v>9.9999999999999985E-3</v>
      </c>
    </row>
    <row r="33" spans="1:5" ht="15.75" customHeight="1" x14ac:dyDescent="0.25">
      <c r="A33" s="1"/>
      <c r="B33" s="18" t="s">
        <v>18</v>
      </c>
      <c r="C33" s="18" t="s">
        <v>52</v>
      </c>
      <c r="D33" s="28">
        <f>0.08*E5*12/1000</f>
        <v>13.035071999999998</v>
      </c>
      <c r="E33" s="28">
        <f t="shared" si="0"/>
        <v>7.9999999999999988E-2</v>
      </c>
    </row>
    <row r="34" spans="1:5" ht="38.25" x14ac:dyDescent="0.25">
      <c r="A34" s="1"/>
      <c r="B34" s="18" t="s">
        <v>19</v>
      </c>
      <c r="C34" s="18" t="s">
        <v>53</v>
      </c>
      <c r="D34" s="28">
        <f>202.948+925.854</f>
        <v>1128.8020000000001</v>
      </c>
      <c r="E34" s="28">
        <f t="shared" si="0"/>
        <v>6.9277837514054408</v>
      </c>
    </row>
    <row r="35" spans="1:5" x14ac:dyDescent="0.25">
      <c r="A35" s="1"/>
      <c r="B35" s="18" t="s">
        <v>20</v>
      </c>
      <c r="C35" s="18" t="s">
        <v>21</v>
      </c>
      <c r="D35" s="28">
        <f>5.238+1.471+0.977+1.086+2.095+0.0148</f>
        <v>10.8818</v>
      </c>
      <c r="E35" s="28">
        <f t="shared" si="0"/>
        <v>6.6784748101122879E-2</v>
      </c>
    </row>
    <row r="36" spans="1:5" ht="35.25" customHeight="1" x14ac:dyDescent="0.25">
      <c r="A36" s="1"/>
      <c r="B36" s="5">
        <v>5</v>
      </c>
      <c r="C36" s="5" t="s">
        <v>22</v>
      </c>
      <c r="D36" s="24">
        <f>143.814+24.596+52.354+1.124</f>
        <v>221.88800000000001</v>
      </c>
      <c r="E36" s="24">
        <f t="shared" si="0"/>
        <v>1.3617907135457326</v>
      </c>
    </row>
    <row r="37" spans="1:5" ht="30.75" customHeight="1" x14ac:dyDescent="0.25">
      <c r="A37" s="1"/>
      <c r="B37" s="5">
        <v>6</v>
      </c>
      <c r="C37" s="5" t="s">
        <v>54</v>
      </c>
      <c r="D37" s="24">
        <f>0.9897+69.928+4.402</f>
        <v>75.319699999999997</v>
      </c>
      <c r="E37" s="24">
        <f t="shared" si="0"/>
        <v>0.46225874318147225</v>
      </c>
    </row>
    <row r="38" spans="1:5" ht="21" customHeight="1" x14ac:dyDescent="0.25">
      <c r="A38" s="1"/>
      <c r="B38" s="5">
        <v>7</v>
      </c>
      <c r="C38" s="5" t="s">
        <v>57</v>
      </c>
      <c r="D38" s="24">
        <f>472.202+102.087</f>
        <v>574.28899999999999</v>
      </c>
      <c r="E38" s="24">
        <f t="shared" si="0"/>
        <v>3.5245773863005896</v>
      </c>
    </row>
    <row r="39" spans="1:5" ht="219.75" customHeight="1" x14ac:dyDescent="0.25">
      <c r="A39" s="1"/>
      <c r="B39" s="5"/>
      <c r="C39" s="32" t="s">
        <v>31</v>
      </c>
      <c r="D39" s="32"/>
      <c r="E39" s="32"/>
    </row>
    <row r="40" spans="1:5" ht="15" customHeight="1" x14ac:dyDescent="0.25">
      <c r="A40" s="1"/>
      <c r="B40" s="5">
        <v>8</v>
      </c>
      <c r="C40" s="5" t="s">
        <v>24</v>
      </c>
      <c r="D40" s="19">
        <v>8.8689999999999998</v>
      </c>
      <c r="E40" s="24">
        <f t="shared" si="0"/>
        <v>5.4431613419549968E-2</v>
      </c>
    </row>
    <row r="41" spans="1:5" ht="30" x14ac:dyDescent="0.25">
      <c r="A41" s="1"/>
      <c r="B41" s="5">
        <v>9</v>
      </c>
      <c r="C41" s="5" t="s">
        <v>3</v>
      </c>
      <c r="D41" s="43">
        <v>28.780999999999999</v>
      </c>
      <c r="E41" s="43">
        <f t="shared" si="0"/>
        <v>0.17663730587755863</v>
      </c>
    </row>
    <row r="42" spans="1:5" x14ac:dyDescent="0.25">
      <c r="A42" s="1"/>
      <c r="B42" s="5">
        <v>10</v>
      </c>
      <c r="C42" s="5" t="s">
        <v>55</v>
      </c>
      <c r="D42" s="43">
        <f>(E13+E15)*0.01+1.4</f>
        <v>22.775349999999996</v>
      </c>
      <c r="E42" s="43">
        <f t="shared" si="0"/>
        <v>0.13977889803754057</v>
      </c>
    </row>
    <row r="43" spans="1:5" x14ac:dyDescent="0.25">
      <c r="A43" s="1"/>
      <c r="B43" s="5">
        <v>11</v>
      </c>
      <c r="C43" s="12" t="s">
        <v>0</v>
      </c>
      <c r="D43" s="43">
        <v>302.29199999999997</v>
      </c>
      <c r="E43" s="43">
        <f t="shared" si="0"/>
        <v>1.8552532736297891</v>
      </c>
    </row>
    <row r="44" spans="1:5" ht="15" customHeight="1" x14ac:dyDescent="0.25">
      <c r="A44" s="1"/>
      <c r="B44" s="48">
        <v>12</v>
      </c>
      <c r="C44" s="49" t="s">
        <v>27</v>
      </c>
      <c r="D44" s="50">
        <f>D18+D25+D26+D28+D36+D37+D38+D40+D41+D42+D43</f>
        <v>3111.1499311400003</v>
      </c>
      <c r="E44" s="50">
        <f t="shared" si="0"/>
        <v>19.094025295080844</v>
      </c>
    </row>
    <row r="45" spans="1:5" ht="15" customHeight="1" x14ac:dyDescent="0.25">
      <c r="A45" s="1"/>
      <c r="B45" s="5">
        <v>13</v>
      </c>
      <c r="C45" s="11" t="s">
        <v>1</v>
      </c>
      <c r="D45" s="44">
        <f>E11-D44</f>
        <v>-900.23293114000035</v>
      </c>
      <c r="E45" s="45"/>
    </row>
    <row r="46" spans="1:5" ht="21" customHeight="1" x14ac:dyDescent="0.25">
      <c r="A46" s="1"/>
      <c r="B46" s="5">
        <v>14</v>
      </c>
      <c r="C46" s="11" t="s">
        <v>26</v>
      </c>
      <c r="D46" s="43">
        <f>(128383.01+89014.82)/1000</f>
        <v>217.39783000000003</v>
      </c>
      <c r="E46" s="45"/>
    </row>
    <row r="47" spans="1:5" ht="15" hidden="1" customHeight="1" x14ac:dyDescent="0.25">
      <c r="A47" s="1"/>
      <c r="B47" s="5">
        <v>15</v>
      </c>
      <c r="C47" s="11" t="s">
        <v>2</v>
      </c>
      <c r="D47" s="46">
        <f>D45-D46</f>
        <v>-1117.6307611400005</v>
      </c>
      <c r="E47" s="47"/>
    </row>
    <row r="48" spans="1:5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7:D7"/>
    <mergeCell ref="B6:D6"/>
    <mergeCell ref="B1:E1"/>
    <mergeCell ref="B2:E2"/>
    <mergeCell ref="B4:E4"/>
    <mergeCell ref="B5:D5"/>
    <mergeCell ref="B10:C10"/>
    <mergeCell ref="B8:D8"/>
    <mergeCell ref="B11:D11"/>
    <mergeCell ref="C39:E39"/>
    <mergeCell ref="B12:D12"/>
    <mergeCell ref="B13:D13"/>
    <mergeCell ref="B14:D14"/>
    <mergeCell ref="B15:D15"/>
    <mergeCell ref="C27:E27"/>
  </mergeCells>
  <phoneticPr fontId="12" type="noConversion"/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2021-03-23T09:03:29Z</dcterms:modified>
</cp:coreProperties>
</file>